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idier BOUTHIERE\Downloads\"/>
    </mc:Choice>
  </mc:AlternateContent>
  <xr:revisionPtr revIDLastSave="0" documentId="13_ncr:1_{AC74D294-4B80-40A5-808D-365FD19BC48B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Feuil1" sheetId="1" r:id="rId1"/>
    <sheet name="Feuil2" sheetId="2" r:id="rId2"/>
  </sheets>
  <definedNames>
    <definedName name="jaune">Feuil1!$S$6</definedName>
    <definedName name="PAR">Feuil1!$V$6</definedName>
    <definedName name="rouge">Feuil1!$S$7</definedName>
    <definedName name="SSSJ">Feuil1!$U$6</definedName>
    <definedName name="SSSR">Feuil1!$U$7</definedName>
    <definedName name="_xlnm.Print_Area" localSheetId="0">Feuil1!$A$1:$V$27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K12" i="1"/>
  <c r="P17" i="1"/>
  <c r="I17" i="1"/>
  <c r="H18" i="1"/>
  <c r="G18" i="1"/>
  <c r="O22" i="1"/>
  <c r="N22" i="1"/>
  <c r="O20" i="1"/>
  <c r="N20" i="1"/>
  <c r="O19" i="1"/>
  <c r="N19" i="1"/>
  <c r="O18" i="1"/>
  <c r="N18" i="1"/>
  <c r="H22" i="1"/>
  <c r="G22" i="1"/>
  <c r="H20" i="1"/>
  <c r="G20" i="1"/>
  <c r="H19" i="1"/>
  <c r="G19" i="1"/>
  <c r="O21" i="1"/>
  <c r="N21" i="1"/>
  <c r="H21" i="1"/>
  <c r="G21" i="1"/>
  <c r="U23" i="1"/>
  <c r="S23" i="1"/>
  <c r="Z17" i="1"/>
  <c r="X17" i="1"/>
  <c r="Z16" i="1"/>
  <c r="X16" i="1"/>
  <c r="U15" i="1"/>
  <c r="S15" i="1"/>
  <c r="AA1" i="1"/>
  <c r="Y16" i="1"/>
  <c r="H16" i="1"/>
  <c r="G16" i="1"/>
  <c r="P18" i="1"/>
  <c r="I18" i="1"/>
  <c r="I19" i="1"/>
  <c r="P19" i="1"/>
  <c r="P21" i="1"/>
  <c r="I21" i="1"/>
  <c r="P20" i="1"/>
  <c r="I20" i="1"/>
  <c r="P22" i="1"/>
  <c r="I22" i="1"/>
  <c r="AA16" i="1"/>
  <c r="O16" i="1"/>
  <c r="N16" i="1"/>
  <c r="I16" i="1"/>
  <c r="P16" i="1"/>
</calcChain>
</file>

<file path=xl/sharedStrings.xml><?xml version="1.0" encoding="utf-8"?>
<sst xmlns="http://schemas.openxmlformats.org/spreadsheetml/2006/main" count="94" uniqueCount="70">
  <si>
    <t xml:space="preserve"> </t>
  </si>
  <si>
    <t>Lieu :</t>
  </si>
  <si>
    <t>HCP =</t>
  </si>
  <si>
    <r>
      <t>Index</t>
    </r>
    <r>
      <rPr>
        <b/>
        <sz val="12"/>
        <color indexed="28"/>
        <rFont val="Arial"/>
        <family val="2"/>
      </rPr>
      <t xml:space="preserve"> X </t>
    </r>
    <r>
      <rPr>
        <b/>
        <i/>
        <sz val="12"/>
        <color indexed="28"/>
        <rFont val="Arial"/>
        <family val="2"/>
      </rPr>
      <t>Slope</t>
    </r>
  </si>
  <si>
    <t>+</t>
  </si>
  <si>
    <t>SSS</t>
  </si>
  <si>
    <t>-</t>
  </si>
  <si>
    <t>PAR</t>
  </si>
  <si>
    <t>SLOPE</t>
  </si>
  <si>
    <t>Index maxi  22,4</t>
  </si>
  <si>
    <r>
      <t>Nota :</t>
    </r>
    <r>
      <rPr>
        <b/>
        <i/>
        <sz val="9"/>
        <color indexed="12"/>
        <rFont val="Arial"/>
        <family val="2"/>
      </rPr>
      <t xml:space="preserve"> Pour le double </t>
    </r>
    <r>
      <rPr>
        <b/>
        <i/>
        <u/>
        <sz val="9"/>
        <color indexed="10"/>
        <rFont val="Arial"/>
        <family val="2"/>
      </rPr>
      <t>( Greensome )</t>
    </r>
    <r>
      <rPr>
        <b/>
        <i/>
        <sz val="9"/>
        <color indexed="12"/>
        <rFont val="Arial"/>
        <family val="2"/>
      </rPr>
      <t xml:space="preserve">  Coef 0,6 pour index mini ; Coef 0,4 pour l'autre. </t>
    </r>
  </si>
  <si>
    <t xml:space="preserve">   Les 2 joueurs de double sont enrégistrés par ordre croissant d'index</t>
  </si>
  <si>
    <t xml:space="preserve">    Les Simples sont enrégistrés par ordre croissant d' Index</t>
  </si>
  <si>
    <t xml:space="preserve"> EQUIPE</t>
  </si>
  <si>
    <t xml:space="preserve"> M / D</t>
  </si>
  <si>
    <t>JOUEURS  A</t>
  </si>
  <si>
    <t>Index</t>
  </si>
  <si>
    <t>HCP</t>
  </si>
  <si>
    <t>C.reçu</t>
  </si>
  <si>
    <t>Play Off</t>
  </si>
  <si>
    <t>JOUEURS  B</t>
  </si>
  <si>
    <t>POINTS</t>
  </si>
  <si>
    <t>Horaire</t>
  </si>
  <si>
    <t xml:space="preserve">DOUBLE </t>
  </si>
  <si>
    <t>D1</t>
  </si>
  <si>
    <t>SIMPLE  1</t>
  </si>
  <si>
    <t>S 2</t>
  </si>
  <si>
    <t>S 3</t>
  </si>
  <si>
    <t>S 4</t>
  </si>
  <si>
    <t>S 5</t>
  </si>
  <si>
    <t>Equipe de :</t>
  </si>
  <si>
    <t>Bat :</t>
  </si>
  <si>
    <t>CAPITAINES</t>
  </si>
  <si>
    <t>PAR    72</t>
  </si>
  <si>
    <t xml:space="preserve">Email: </t>
  </si>
  <si>
    <t xml:space="preserve">téléphone:  </t>
  </si>
  <si>
    <t>Email.</t>
  </si>
  <si>
    <t xml:space="preserve">téléphone </t>
  </si>
  <si>
    <t>09h50</t>
  </si>
  <si>
    <t>FEUILLE  DE  MATCH PLAY  2025</t>
  </si>
  <si>
    <t>La Chassagne</t>
  </si>
  <si>
    <t>demi-Finale</t>
  </si>
  <si>
    <t>Club A: AUTUN</t>
  </si>
  <si>
    <t>Club B: Val d'Amour</t>
  </si>
  <si>
    <t>TEE  N°7</t>
  </si>
  <si>
    <t>9h10</t>
  </si>
  <si>
    <t>9h20</t>
  </si>
  <si>
    <t>09h30</t>
  </si>
  <si>
    <t>09h40</t>
  </si>
  <si>
    <t>9h50</t>
  </si>
  <si>
    <t xml:space="preserve"> N°1</t>
  </si>
  <si>
    <t>Club A : Eric JANOT</t>
  </si>
  <si>
    <t>Club B :    Didier LIZON AU CIRE</t>
  </si>
  <si>
    <t>Index relevé le vendredi 22 Aout à 10 H00 faisant foi</t>
  </si>
  <si>
    <t>Laurence BOHY</t>
  </si>
  <si>
    <t>Arnaud BOHY</t>
  </si>
  <si>
    <t>Pierre ROCAMORA</t>
  </si>
  <si>
    <t>Didier BOUTHIERE</t>
  </si>
  <si>
    <t>Guy GOUSSARD</t>
  </si>
  <si>
    <t>Eric JANOT</t>
  </si>
  <si>
    <t>Norbert DUPUIS</t>
  </si>
  <si>
    <t>D</t>
  </si>
  <si>
    <t>M</t>
  </si>
  <si>
    <t>MOROT Jean Luc</t>
  </si>
  <si>
    <t>PINGON Hubert</t>
  </si>
  <si>
    <t>DUCHENE Gérard</t>
  </si>
  <si>
    <t>MAYERY Fredéric</t>
  </si>
  <si>
    <t>CORTIULA Julien</t>
  </si>
  <si>
    <t>FAWER Philippe</t>
  </si>
  <si>
    <t>LIZON AU CIRE Didier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</si>
</sst>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32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2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9"/>
      <color indexed="12"/>
      <name val="Arial"/>
      <family val="2"/>
    </font>
    <font>
      <b/>
      <sz val="16"/>
      <color indexed="28"/>
      <name val="Arial"/>
      <family val="2"/>
    </font>
    <font>
      <b/>
      <i/>
      <sz val="12"/>
      <color indexed="28"/>
      <name val="Arial"/>
      <family val="2"/>
    </font>
    <font>
      <b/>
      <sz val="12"/>
      <color indexed="28"/>
      <name val="Arial"/>
      <family val="2"/>
    </font>
    <font>
      <b/>
      <sz val="9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name val="Arial"/>
      <family val="2"/>
    </font>
    <font>
      <b/>
      <i/>
      <u/>
      <sz val="9"/>
      <color indexed="12"/>
      <name val="Arial"/>
      <family val="2"/>
    </font>
    <font>
      <b/>
      <i/>
      <sz val="9"/>
      <color indexed="12"/>
      <name val="Arial"/>
      <family val="2"/>
    </font>
    <font>
      <b/>
      <i/>
      <u/>
      <sz val="9"/>
      <color indexed="10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12"/>
      <color indexed="12"/>
      <name val="Arial"/>
      <family val="2"/>
    </font>
    <font>
      <b/>
      <sz val="11"/>
      <color indexed="10"/>
      <name val="Arial"/>
      <family val="2"/>
    </font>
    <font>
      <sz val="10"/>
      <color indexed="12"/>
      <name val="Arial"/>
      <family val="2"/>
    </font>
    <font>
      <b/>
      <sz val="16"/>
      <color indexed="12"/>
      <name val="Arial"/>
      <family val="2"/>
    </font>
    <font>
      <sz val="14"/>
      <color theme="1"/>
      <name val="Calibri"/>
      <family val="2"/>
      <scheme val="minor"/>
    </font>
    <font>
      <b/>
      <sz val="12"/>
      <color rgb="FF0000FF"/>
      <name val="Arial"/>
      <family val="2"/>
    </font>
    <font>
      <b/>
      <sz val="14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2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1" fontId="0" fillId="0" borderId="0" xfId="0" applyNumberFormat="1"/>
    <xf numFmtId="0" fontId="2" fillId="0" borderId="0" xfId="0" applyFont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right" vertical="center"/>
      <protection locked="0" hidden="1"/>
    </xf>
    <xf numFmtId="0" fontId="4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10" fillId="0" borderId="0" xfId="0" applyFont="1"/>
    <xf numFmtId="0" fontId="11" fillId="0" borderId="0" xfId="0" applyFont="1"/>
    <xf numFmtId="164" fontId="12" fillId="4" borderId="11" xfId="0" applyNumberFormat="1" applyFont="1" applyFill="1" applyBorder="1" applyAlignment="1" applyProtection="1">
      <alignment horizontal="center" vertical="center"/>
      <protection locked="0"/>
    </xf>
    <xf numFmtId="164" fontId="12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" fontId="22" fillId="0" borderId="39" xfId="0" applyNumberFormat="1" applyFont="1" applyBorder="1" applyAlignment="1" applyProtection="1">
      <alignment horizontal="center" vertical="center" wrapText="1"/>
      <protection locked="0"/>
    </xf>
    <xf numFmtId="0" fontId="0" fillId="0" borderId="40" xfId="0" applyBorder="1"/>
    <xf numFmtId="164" fontId="23" fillId="9" borderId="42" xfId="0" applyNumberFormat="1" applyFont="1" applyFill="1" applyBorder="1" applyAlignment="1" applyProtection="1">
      <alignment horizontal="center" vertical="center"/>
      <protection hidden="1"/>
    </xf>
    <xf numFmtId="164" fontId="23" fillId="9" borderId="43" xfId="0" applyNumberFormat="1" applyFont="1" applyFill="1" applyBorder="1" applyAlignment="1" applyProtection="1">
      <alignment horizontal="center" vertical="center"/>
      <protection hidden="1"/>
    </xf>
    <xf numFmtId="1" fontId="22" fillId="0" borderId="48" xfId="0" applyNumberFormat="1" applyFont="1" applyBorder="1" applyAlignment="1" applyProtection="1">
      <alignment horizontal="center" vertical="center" wrapText="1"/>
      <protection locked="0"/>
    </xf>
    <xf numFmtId="0" fontId="0" fillId="0" borderId="49" xfId="0" applyBorder="1"/>
    <xf numFmtId="164" fontId="23" fillId="9" borderId="53" xfId="0" applyNumberFormat="1" applyFont="1" applyFill="1" applyBorder="1" applyAlignment="1" applyProtection="1">
      <alignment horizontal="center" vertical="center"/>
      <protection hidden="1"/>
    </xf>
    <xf numFmtId="164" fontId="23" fillId="9" borderId="16" xfId="0" applyNumberFormat="1" applyFont="1" applyFill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hidden="1"/>
    </xf>
    <xf numFmtId="1" fontId="22" fillId="0" borderId="58" xfId="0" applyNumberFormat="1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hidden="1"/>
    </xf>
    <xf numFmtId="1" fontId="22" fillId="0" borderId="61" xfId="0" applyNumberFormat="1" applyFont="1" applyBorder="1" applyAlignment="1" applyProtection="1">
      <alignment horizontal="center" vertical="center" wrapText="1"/>
      <protection locked="0"/>
    </xf>
    <xf numFmtId="1" fontId="22" fillId="0" borderId="63" xfId="0" applyNumberFormat="1" applyFont="1" applyBorder="1" applyAlignment="1" applyProtection="1">
      <alignment horizontal="center" vertical="center" wrapText="1"/>
      <protection locked="0"/>
    </xf>
    <xf numFmtId="0" fontId="20" fillId="0" borderId="65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164" fontId="0" fillId="0" borderId="0" xfId="0" applyNumberFormat="1"/>
    <xf numFmtId="0" fontId="3" fillId="0" borderId="25" xfId="0" applyFont="1" applyBorder="1" applyAlignment="1" applyProtection="1">
      <alignment horizontal="left" vertical="center"/>
      <protection locked="0"/>
    </xf>
    <xf numFmtId="1" fontId="27" fillId="0" borderId="70" xfId="0" applyNumberFormat="1" applyFont="1" applyBorder="1" applyAlignment="1" applyProtection="1">
      <alignment horizontal="center" vertical="center"/>
      <protection locked="0"/>
    </xf>
    <xf numFmtId="1" fontId="27" fillId="0" borderId="47" xfId="0" applyNumberFormat="1" applyFont="1" applyBorder="1" applyAlignment="1" applyProtection="1">
      <alignment horizontal="center" vertical="center"/>
      <protection locked="0"/>
    </xf>
    <xf numFmtId="1" fontId="27" fillId="0" borderId="71" xfId="0" applyNumberFormat="1" applyFont="1" applyBorder="1" applyAlignment="1" applyProtection="1">
      <alignment horizontal="center" vertical="center"/>
      <protection locked="0"/>
    </xf>
    <xf numFmtId="1" fontId="27" fillId="0" borderId="69" xfId="0" applyNumberFormat="1" applyFont="1" applyBorder="1" applyAlignment="1" applyProtection="1">
      <alignment horizontal="center" vertical="center"/>
      <protection locked="0"/>
    </xf>
    <xf numFmtId="1" fontId="28" fillId="0" borderId="57" xfId="0" applyNumberFormat="1" applyFont="1" applyBorder="1" applyAlignment="1" applyProtection="1">
      <alignment horizontal="center" vertical="center" wrapText="1"/>
      <protection hidden="1"/>
    </xf>
    <xf numFmtId="1" fontId="28" fillId="0" borderId="30" xfId="0" applyNumberFormat="1" applyFont="1" applyBorder="1" applyAlignment="1" applyProtection="1">
      <alignment horizontal="center" vertical="center" wrapText="1"/>
      <protection hidden="1"/>
    </xf>
    <xf numFmtId="1" fontId="28" fillId="0" borderId="62" xfId="0" applyNumberFormat="1" applyFont="1" applyBorder="1" applyAlignment="1" applyProtection="1">
      <alignment horizontal="center" vertical="center" wrapText="1"/>
      <protection hidden="1"/>
    </xf>
    <xf numFmtId="1" fontId="28" fillId="0" borderId="68" xfId="0" applyNumberFormat="1" applyFont="1" applyBorder="1" applyAlignment="1" applyProtection="1">
      <alignment horizontal="center" vertical="center" wrapText="1"/>
      <protection hidden="1"/>
    </xf>
    <xf numFmtId="165" fontId="9" fillId="0" borderId="57" xfId="0" applyNumberFormat="1" applyFont="1" applyBorder="1" applyAlignment="1" applyProtection="1">
      <alignment horizontal="center" vertical="center" wrapText="1"/>
      <protection hidden="1"/>
    </xf>
    <xf numFmtId="165" fontId="9" fillId="0" borderId="30" xfId="0" applyNumberFormat="1" applyFont="1" applyBorder="1" applyAlignment="1" applyProtection="1">
      <alignment horizontal="center" vertical="center" wrapText="1"/>
      <protection hidden="1"/>
    </xf>
    <xf numFmtId="165" fontId="9" fillId="0" borderId="62" xfId="0" applyNumberFormat="1" applyFont="1" applyBorder="1" applyAlignment="1" applyProtection="1">
      <alignment horizontal="center" vertical="center" wrapText="1"/>
      <protection hidden="1"/>
    </xf>
    <xf numFmtId="165" fontId="9" fillId="0" borderId="68" xfId="0" applyNumberFormat="1" applyFont="1" applyBorder="1" applyAlignment="1" applyProtection="1">
      <alignment horizontal="center" vertical="center" wrapText="1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65" fontId="0" fillId="0" borderId="0" xfId="0" applyNumberFormat="1"/>
    <xf numFmtId="0" fontId="21" fillId="11" borderId="36" xfId="0" applyFont="1" applyFill="1" applyBorder="1" applyAlignment="1" applyProtection="1">
      <alignment horizontal="center" vertical="center"/>
      <protection locked="0"/>
    </xf>
    <xf numFmtId="0" fontId="9" fillId="11" borderId="10" xfId="0" applyFont="1" applyFill="1" applyBorder="1" applyAlignment="1" applyProtection="1">
      <alignment horizontal="center" vertical="center"/>
      <protection locked="0"/>
    </xf>
    <xf numFmtId="164" fontId="21" fillId="11" borderId="10" xfId="0" applyNumberFormat="1" applyFont="1" applyFill="1" applyBorder="1" applyAlignment="1" applyProtection="1">
      <alignment horizontal="center" vertical="center"/>
      <protection locked="0"/>
    </xf>
    <xf numFmtId="0" fontId="21" fillId="11" borderId="46" xfId="0" applyFont="1" applyFill="1" applyBorder="1" applyAlignment="1" applyProtection="1">
      <alignment horizontal="center" vertical="center"/>
      <protection locked="0"/>
    </xf>
    <xf numFmtId="0" fontId="9" fillId="11" borderId="13" xfId="0" applyFont="1" applyFill="1" applyBorder="1" applyAlignment="1" applyProtection="1">
      <alignment horizontal="center" vertical="center"/>
      <protection locked="0"/>
    </xf>
    <xf numFmtId="164" fontId="21" fillId="11" borderId="13" xfId="0" applyNumberFormat="1" applyFont="1" applyFill="1" applyBorder="1" applyAlignment="1" applyProtection="1">
      <alignment horizontal="center" vertical="center"/>
      <protection locked="0"/>
    </xf>
    <xf numFmtId="0" fontId="21" fillId="11" borderId="55" xfId="0" applyFont="1" applyFill="1" applyBorder="1" applyAlignment="1" applyProtection="1">
      <alignment horizontal="center" vertical="center"/>
      <protection locked="0"/>
    </xf>
    <xf numFmtId="0" fontId="9" fillId="11" borderId="56" xfId="0" applyFont="1" applyFill="1" applyBorder="1" applyAlignment="1" applyProtection="1">
      <alignment horizontal="center" vertical="center"/>
      <protection locked="0"/>
    </xf>
    <xf numFmtId="164" fontId="21" fillId="11" borderId="56" xfId="0" applyNumberFormat="1" applyFont="1" applyFill="1" applyBorder="1" applyAlignment="1" applyProtection="1">
      <alignment horizontal="center" vertical="center"/>
      <protection locked="0"/>
    </xf>
    <xf numFmtId="0" fontId="21" fillId="11" borderId="60" xfId="0" applyFont="1" applyFill="1" applyBorder="1" applyAlignment="1" applyProtection="1">
      <alignment horizontal="center" vertical="center"/>
      <protection locked="0"/>
    </xf>
    <xf numFmtId="0" fontId="9" fillId="11" borderId="5" xfId="0" applyFont="1" applyFill="1" applyBorder="1" applyAlignment="1" applyProtection="1">
      <alignment horizontal="center" vertical="center"/>
      <protection locked="0"/>
    </xf>
    <xf numFmtId="164" fontId="21" fillId="11" borderId="29" xfId="0" applyNumberFormat="1" applyFont="1" applyFill="1" applyBorder="1" applyAlignment="1" applyProtection="1">
      <alignment horizontal="center" vertical="center"/>
      <protection locked="0"/>
    </xf>
    <xf numFmtId="164" fontId="21" fillId="11" borderId="5" xfId="0" applyNumberFormat="1" applyFont="1" applyFill="1" applyBorder="1" applyAlignment="1" applyProtection="1">
      <alignment horizontal="center" vertical="center"/>
      <protection locked="0"/>
    </xf>
    <xf numFmtId="0" fontId="21" fillId="11" borderId="66" xfId="0" applyFont="1" applyFill="1" applyBorder="1" applyAlignment="1" applyProtection="1">
      <alignment horizontal="center" vertical="center"/>
      <protection locked="0"/>
    </xf>
    <xf numFmtId="0" fontId="9" fillId="11" borderId="67" xfId="0" applyFont="1" applyFill="1" applyBorder="1" applyAlignment="1" applyProtection="1">
      <alignment horizontal="center" vertical="center"/>
      <protection locked="0"/>
    </xf>
    <xf numFmtId="164" fontId="21" fillId="11" borderId="67" xfId="0" applyNumberFormat="1" applyFont="1" applyFill="1" applyBorder="1" applyAlignment="1" applyProtection="1">
      <alignment horizontal="center" vertical="center"/>
      <protection locked="0"/>
    </xf>
    <xf numFmtId="0" fontId="9" fillId="11" borderId="74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/>
      <protection hidden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/>
    <xf numFmtId="0" fontId="0" fillId="0" borderId="0" xfId="0"/>
    <xf numFmtId="0" fontId="13" fillId="0" borderId="0" xfId="0" applyFont="1"/>
    <xf numFmtId="0" fontId="14" fillId="0" borderId="0" xfId="0" applyFont="1"/>
    <xf numFmtId="1" fontId="12" fillId="5" borderId="13" xfId="0" applyNumberFormat="1" applyFont="1" applyFill="1" applyBorder="1" applyAlignment="1" applyProtection="1">
      <alignment horizontal="center" vertical="center"/>
      <protection locked="0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3" fillId="3" borderId="0" xfId="0" applyNumberFormat="1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/>
      <protection hidden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>
      <alignment horizontal="center" vertical="center"/>
    </xf>
    <xf numFmtId="1" fontId="12" fillId="4" borderId="10" xfId="0" applyNumberFormat="1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18" fillId="7" borderId="21" xfId="0" applyFont="1" applyFill="1" applyBorder="1" applyAlignment="1" applyProtection="1">
      <alignment horizontal="center" vertical="center" textRotation="90" wrapText="1"/>
      <protection hidden="1"/>
    </xf>
    <xf numFmtId="0" fontId="18" fillId="7" borderId="30" xfId="0" applyFont="1" applyFill="1" applyBorder="1" applyAlignment="1" applyProtection="1">
      <alignment horizontal="center" vertical="center" textRotation="90" wrapText="1"/>
      <protection hidden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 hidden="1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center" vertical="center" wrapText="1"/>
      <protection hidden="1"/>
    </xf>
    <xf numFmtId="0" fontId="9" fillId="6" borderId="18" xfId="0" applyFont="1" applyFill="1" applyBorder="1" applyAlignment="1" applyProtection="1">
      <alignment horizontal="center" vertical="center" textRotation="90" wrapText="1"/>
      <protection hidden="1"/>
    </xf>
    <xf numFmtId="0" fontId="9" fillId="6" borderId="28" xfId="0" applyFont="1" applyFill="1" applyBorder="1" applyAlignment="1" applyProtection="1">
      <alignment horizontal="center" vertical="center" textRotation="90" wrapText="1"/>
      <protection hidden="1"/>
    </xf>
    <xf numFmtId="0" fontId="3" fillId="6" borderId="19" xfId="0" applyFont="1" applyFill="1" applyBorder="1" applyAlignment="1" applyProtection="1">
      <alignment horizontal="center" vertical="center" wrapText="1"/>
      <protection hidden="1"/>
    </xf>
    <xf numFmtId="0" fontId="3" fillId="6" borderId="7" xfId="0" applyFont="1" applyFill="1" applyBorder="1" applyAlignment="1" applyProtection="1">
      <alignment horizontal="center" vertical="center" wrapText="1"/>
      <protection hidden="1"/>
    </xf>
    <xf numFmtId="0" fontId="18" fillId="6" borderId="73" xfId="0" applyFont="1" applyFill="1" applyBorder="1" applyAlignment="1" applyProtection="1">
      <alignment horizontal="center" vertical="center" textRotation="90"/>
      <protection hidden="1"/>
    </xf>
    <xf numFmtId="0" fontId="18" fillId="6" borderId="15" xfId="0" applyFont="1" applyFill="1" applyBorder="1" applyAlignment="1" applyProtection="1">
      <alignment horizontal="center" vertical="center" textRotation="90"/>
      <protection hidden="1"/>
    </xf>
    <xf numFmtId="0" fontId="18" fillId="6" borderId="72" xfId="0" applyFont="1" applyFill="1" applyBorder="1" applyAlignment="1" applyProtection="1">
      <alignment horizontal="center" vertical="center" textRotation="90"/>
      <protection hidden="1"/>
    </xf>
    <xf numFmtId="0" fontId="18" fillId="6" borderId="47" xfId="0" applyFont="1" applyFill="1" applyBorder="1" applyAlignment="1" applyProtection="1">
      <alignment horizontal="center" vertical="center" textRotation="90"/>
      <protection hidden="1"/>
    </xf>
    <xf numFmtId="0" fontId="18" fillId="7" borderId="21" xfId="0" applyFont="1" applyFill="1" applyBorder="1" applyAlignment="1" applyProtection="1">
      <alignment horizontal="center" vertical="center" textRotation="90"/>
      <protection hidden="1"/>
    </xf>
    <xf numFmtId="0" fontId="0" fillId="7" borderId="30" xfId="0" applyFill="1" applyBorder="1" applyAlignment="1" applyProtection="1">
      <alignment horizontal="center" vertical="center" textRotation="90"/>
      <protection hidden="1"/>
    </xf>
    <xf numFmtId="0" fontId="18" fillId="6" borderId="23" xfId="0" applyFont="1" applyFill="1" applyBorder="1" applyAlignment="1" applyProtection="1">
      <alignment horizontal="center" vertical="center" textRotation="90"/>
      <protection hidden="1"/>
    </xf>
    <xf numFmtId="0" fontId="18" fillId="6" borderId="32" xfId="0" applyFont="1" applyFill="1" applyBorder="1" applyAlignment="1" applyProtection="1">
      <alignment horizontal="center" vertical="center" textRotation="90"/>
      <protection hidden="1"/>
    </xf>
    <xf numFmtId="0" fontId="31" fillId="14" borderId="16" xfId="0" applyFont="1" applyFill="1" applyBorder="1" applyAlignment="1">
      <alignment horizontal="center"/>
    </xf>
    <xf numFmtId="165" fontId="14" fillId="0" borderId="37" xfId="0" applyNumberFormat="1" applyFont="1" applyBorder="1" applyAlignment="1" applyProtection="1">
      <alignment horizontal="center" vertical="center" wrapText="1"/>
      <protection hidden="1"/>
    </xf>
    <xf numFmtId="165" fontId="0" fillId="0" borderId="47" xfId="0" applyNumberFormat="1" applyBorder="1" applyAlignment="1">
      <alignment horizontal="center" vertical="center" wrapText="1"/>
    </xf>
    <xf numFmtId="0" fontId="9" fillId="6" borderId="22" xfId="0" applyFont="1" applyFill="1" applyBorder="1" applyAlignment="1" applyProtection="1">
      <alignment horizontal="center" vertical="center" textRotation="90" wrapText="1"/>
      <protection hidden="1"/>
    </xf>
    <xf numFmtId="0" fontId="9" fillId="6" borderId="31" xfId="0" applyFont="1" applyFill="1" applyBorder="1" applyAlignment="1" applyProtection="1">
      <alignment horizontal="center" vertical="center" textRotation="90" wrapText="1"/>
      <protection hidden="1"/>
    </xf>
    <xf numFmtId="0" fontId="9" fillId="7" borderId="18" xfId="0" applyFont="1" applyFill="1" applyBorder="1" applyAlignment="1" applyProtection="1">
      <alignment horizontal="center" vertical="center" textRotation="90" wrapText="1"/>
      <protection hidden="1"/>
    </xf>
    <xf numFmtId="0" fontId="9" fillId="7" borderId="28" xfId="0" applyFont="1" applyFill="1" applyBorder="1" applyAlignment="1" applyProtection="1">
      <alignment horizontal="center" vertical="center" textRotation="90" wrapText="1"/>
      <protection hidden="1"/>
    </xf>
    <xf numFmtId="0" fontId="3" fillId="7" borderId="20" xfId="0" applyFont="1" applyFill="1" applyBorder="1" applyAlignment="1" applyProtection="1">
      <alignment horizontal="center" vertical="center" wrapText="1"/>
      <protection hidden="1"/>
    </xf>
    <xf numFmtId="0" fontId="3" fillId="7" borderId="29" xfId="0" applyFont="1" applyFill="1" applyBorder="1" applyAlignment="1" applyProtection="1">
      <alignment horizontal="center" vertical="center" wrapText="1"/>
      <protection hidden="1"/>
    </xf>
    <xf numFmtId="0" fontId="18" fillId="7" borderId="23" xfId="0" applyFont="1" applyFill="1" applyBorder="1" applyAlignment="1" applyProtection="1">
      <alignment horizontal="center" vertical="center" textRotation="90"/>
      <protection hidden="1"/>
    </xf>
    <xf numFmtId="0" fontId="0" fillId="7" borderId="32" xfId="0" applyFill="1" applyBorder="1" applyAlignment="1" applyProtection="1">
      <alignment horizontal="center" vertical="center" textRotation="90"/>
      <protection hidden="1"/>
    </xf>
    <xf numFmtId="165" fontId="18" fillId="7" borderId="21" xfId="0" applyNumberFormat="1" applyFont="1" applyFill="1" applyBorder="1" applyAlignment="1" applyProtection="1">
      <alignment horizontal="center" vertical="center" textRotation="90"/>
      <protection hidden="1"/>
    </xf>
    <xf numFmtId="165" fontId="0" fillId="7" borderId="30" xfId="0" applyNumberFormat="1" applyFill="1" applyBorder="1" applyAlignment="1" applyProtection="1">
      <alignment horizontal="center" vertical="center" textRotation="90"/>
      <protection hidden="1"/>
    </xf>
    <xf numFmtId="1" fontId="22" fillId="0" borderId="37" xfId="0" applyNumberFormat="1" applyFont="1" applyBorder="1" applyAlignment="1" applyProtection="1">
      <alignment horizontal="center" vertical="center" wrapText="1"/>
      <protection hidden="1"/>
    </xf>
    <xf numFmtId="1" fontId="29" fillId="0" borderId="47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textRotation="90"/>
    </xf>
    <xf numFmtId="0" fontId="3" fillId="0" borderId="33" xfId="0" applyFont="1" applyBorder="1" applyAlignment="1">
      <alignment horizontal="center" vertical="center" textRotation="90"/>
    </xf>
    <xf numFmtId="0" fontId="20" fillId="0" borderId="35" xfId="0" applyFont="1" applyBorder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hidden="1"/>
    </xf>
    <xf numFmtId="1" fontId="28" fillId="0" borderId="38" xfId="0" applyNumberFormat="1" applyFont="1" applyBorder="1" applyAlignment="1" applyProtection="1">
      <alignment horizontal="center" vertical="center" wrapText="1"/>
      <protection hidden="1"/>
    </xf>
    <xf numFmtId="1" fontId="26" fillId="0" borderId="30" xfId="0" applyNumberFormat="1" applyFont="1" applyBorder="1" applyAlignment="1" applyProtection="1">
      <alignment horizontal="center" vertical="center" wrapText="1"/>
      <protection hidden="1"/>
    </xf>
    <xf numFmtId="2" fontId="23" fillId="9" borderId="44" xfId="0" applyNumberFormat="1" applyFont="1" applyFill="1" applyBorder="1" applyAlignment="1" applyProtection="1">
      <alignment horizontal="center" vertical="center"/>
      <protection hidden="1"/>
    </xf>
    <xf numFmtId="2" fontId="23" fillId="9" borderId="54" xfId="0" applyNumberFormat="1" applyFont="1" applyFill="1" applyBorder="1" applyAlignment="1" applyProtection="1">
      <alignment horizontal="center" vertical="center"/>
      <protection hidden="1"/>
    </xf>
    <xf numFmtId="0" fontId="4" fillId="9" borderId="42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 vertical="center"/>
    </xf>
    <xf numFmtId="0" fontId="4" fillId="9" borderId="54" xfId="0" applyFont="1" applyFill="1" applyBorder="1" applyAlignment="1">
      <alignment horizontal="center" vertical="center"/>
    </xf>
    <xf numFmtId="0" fontId="9" fillId="7" borderId="22" xfId="0" applyFont="1" applyFill="1" applyBorder="1" applyAlignment="1" applyProtection="1">
      <alignment horizontal="center" vertical="center" textRotation="90" wrapText="1"/>
      <protection hidden="1"/>
    </xf>
    <xf numFmtId="0" fontId="9" fillId="7" borderId="31" xfId="0" applyFont="1" applyFill="1" applyBorder="1" applyAlignment="1" applyProtection="1">
      <alignment horizontal="center" vertical="center" textRotation="90" wrapText="1"/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7" fillId="8" borderId="33" xfId="0" applyFont="1" applyFill="1" applyBorder="1" applyAlignment="1" applyProtection="1">
      <alignment horizontal="center" vertical="center"/>
      <protection hidden="1"/>
    </xf>
    <xf numFmtId="0" fontId="19" fillId="0" borderId="8" xfId="0" applyFont="1" applyBorder="1" applyAlignment="1">
      <alignment horizontal="center" vertical="center"/>
    </xf>
    <xf numFmtId="0" fontId="17" fillId="7" borderId="5" xfId="0" applyFont="1" applyFill="1" applyBorder="1" applyAlignment="1" applyProtection="1">
      <alignment horizontal="center" vertical="center"/>
      <protection hidden="1"/>
    </xf>
    <xf numFmtId="0" fontId="19" fillId="7" borderId="34" xfId="0" applyFont="1" applyFill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2" fontId="23" fillId="9" borderId="43" xfId="0" applyNumberFormat="1" applyFont="1" applyFill="1" applyBorder="1" applyAlignment="1" applyProtection="1">
      <alignment horizontal="center" vertical="center"/>
      <protection hidden="1"/>
    </xf>
    <xf numFmtId="2" fontId="23" fillId="9" borderId="16" xfId="0" applyNumberFormat="1" applyFont="1" applyFill="1" applyBorder="1" applyAlignment="1" applyProtection="1">
      <alignment horizontal="center" vertical="center"/>
      <protection hidden="1"/>
    </xf>
    <xf numFmtId="0" fontId="22" fillId="0" borderId="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center"/>
    </xf>
    <xf numFmtId="0" fontId="3" fillId="0" borderId="25" xfId="0" applyFont="1" applyBorder="1" applyAlignment="1" applyProtection="1">
      <alignment horizontal="left" vertical="center"/>
      <protection locked="0" hidden="1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center" vertical="center"/>
      <protection hidden="1"/>
    </xf>
    <xf numFmtId="0" fontId="25" fillId="8" borderId="42" xfId="0" applyFont="1" applyFill="1" applyBorder="1" applyAlignment="1" applyProtection="1">
      <alignment horizontal="center" vertical="center"/>
      <protection hidden="1"/>
    </xf>
    <xf numFmtId="0" fontId="25" fillId="0" borderId="44" xfId="0" applyFont="1" applyBorder="1" applyAlignment="1">
      <alignment horizontal="center" vertical="center"/>
    </xf>
    <xf numFmtId="0" fontId="25" fillId="7" borderId="42" xfId="0" applyFont="1" applyFill="1" applyBorder="1" applyAlignment="1" applyProtection="1">
      <alignment horizontal="center" vertical="center"/>
      <protection hidden="1"/>
    </xf>
    <xf numFmtId="0" fontId="25" fillId="7" borderId="44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3" fillId="0" borderId="64" xfId="0" applyFont="1" applyBorder="1" applyAlignment="1">
      <alignment horizontal="center" vertical="center" textRotation="90"/>
    </xf>
    <xf numFmtId="0" fontId="22" fillId="0" borderId="2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0" fillId="12" borderId="0" xfId="0" applyFill="1"/>
    <xf numFmtId="0" fontId="0" fillId="13" borderId="0" xfId="0" applyFill="1"/>
    <xf numFmtId="0" fontId="0" fillId="10" borderId="5" xfId="0" applyFill="1" applyBorder="1"/>
    <xf numFmtId="0" fontId="0" fillId="10" borderId="6" xfId="0" applyFill="1" applyBorder="1"/>
    <xf numFmtId="0" fontId="0" fillId="10" borderId="8" xfId="0" applyFill="1" applyBorder="1"/>
    <xf numFmtId="0" fontId="3" fillId="0" borderId="5" xfId="0" applyFont="1" applyBorder="1" applyAlignment="1" applyProtection="1">
      <alignment horizontal="center"/>
      <protection hidden="1"/>
    </xf>
    <xf numFmtId="0" fontId="0" fillId="0" borderId="6" xfId="0" applyBorder="1"/>
    <xf numFmtId="0" fontId="0" fillId="0" borderId="8" xfId="0" applyBorder="1"/>
    <xf numFmtId="0" fontId="3" fillId="8" borderId="5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0" fillId="7" borderId="6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0" fillId="0" borderId="0" xfId="0" applyAlignment="1" applyProtection="1">
      <alignment horizontal="center"/>
      <protection hidden="1"/>
    </xf>
  </cellXfs>
  <cellStyles count="1">
    <cellStyle name="Normal" xfId="0" builtinId="0"/>
  </cellStyles>
  <dxfs count="7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9"/>
  <sheetViews>
    <sheetView showZeros="0" tabSelected="1" topLeftCell="A10" workbookViewId="0">
      <selection activeCell="V37" sqref="V37"/>
    </sheetView>
  </sheetViews>
  <sheetFormatPr baseColWidth="10" defaultRowHeight="15" x14ac:dyDescent="0.25"/>
  <cols>
    <col min="1" max="1" width="8.42578125" customWidth="1"/>
    <col min="2" max="2" width="10" customWidth="1"/>
    <col min="3" max="3" width="12.7109375" customWidth="1"/>
    <col min="4" max="4" width="3.28515625" customWidth="1"/>
    <col min="5" max="5" width="24.7109375" customWidth="1"/>
    <col min="6" max="7" width="5.28515625" customWidth="1"/>
    <col min="8" max="8" width="8.42578125" hidden="1" customWidth="1"/>
    <col min="9" max="9" width="4.7109375" customWidth="1"/>
    <col min="10" max="10" width="3" customWidth="1"/>
    <col min="11" max="11" width="3.28515625" customWidth="1"/>
    <col min="12" max="12" width="24.7109375" customWidth="1"/>
    <col min="13" max="13" width="5.7109375" customWidth="1"/>
    <col min="14" max="14" width="4.85546875" customWidth="1"/>
    <col min="15" max="15" width="8.85546875" style="53" hidden="1" customWidth="1"/>
    <col min="16" max="16" width="4.7109375" customWidth="1"/>
    <col min="17" max="17" width="2.85546875" customWidth="1"/>
    <col min="18" max="18" width="1.140625" customWidth="1"/>
    <col min="19" max="22" width="5.140625" customWidth="1"/>
    <col min="23" max="23" width="6.42578125" hidden="1" customWidth="1"/>
    <col min="24" max="24" width="5.140625" hidden="1" customWidth="1"/>
    <col min="25" max="25" width="7.28515625" hidden="1" customWidth="1"/>
    <col min="26" max="26" width="5.140625" hidden="1" customWidth="1"/>
    <col min="27" max="27" width="8.42578125" hidden="1" customWidth="1"/>
    <col min="28" max="28" width="4" hidden="1" customWidth="1"/>
    <col min="29" max="29" width="4.85546875" hidden="1" customWidth="1"/>
    <col min="30" max="30" width="4.7109375" hidden="1" customWidth="1"/>
    <col min="31" max="31" width="0" hidden="1" customWidth="1"/>
  </cols>
  <sheetData>
    <row r="1" spans="1:29" ht="33.75" customHeight="1" thickBot="1" x14ac:dyDescent="0.35">
      <c r="C1" s="81" t="s">
        <v>39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  <c r="U1" s="75" t="s">
        <v>0</v>
      </c>
      <c r="V1" s="75"/>
      <c r="W1" s="75"/>
      <c r="AA1" s="1">
        <f>MIN(AC16,AC17,AC20,AC21)</f>
        <v>0</v>
      </c>
    </row>
    <row r="2" spans="1:29" ht="8.25" customHeight="1" x14ac:dyDescent="0.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51"/>
      <c r="P2" s="2"/>
      <c r="Q2" s="2"/>
      <c r="R2" s="2"/>
      <c r="S2" s="2"/>
      <c r="T2" s="2"/>
      <c r="U2" s="2"/>
      <c r="V2" s="2"/>
      <c r="AA2" s="1"/>
    </row>
    <row r="3" spans="1:29" ht="19.5" customHeight="1" x14ac:dyDescent="0.5">
      <c r="C3" s="3" t="s">
        <v>41</v>
      </c>
      <c r="D3" s="84">
        <v>45894</v>
      </c>
      <c r="E3" s="85"/>
      <c r="F3" s="86" t="s">
        <v>1</v>
      </c>
      <c r="G3" s="86"/>
      <c r="H3" s="86"/>
      <c r="I3" s="86"/>
      <c r="J3" s="86"/>
      <c r="K3" s="86"/>
      <c r="L3" s="87" t="s">
        <v>40</v>
      </c>
      <c r="M3" s="88"/>
      <c r="N3" s="88"/>
      <c r="O3" s="88"/>
      <c r="P3" s="4"/>
      <c r="Q3" s="4"/>
      <c r="R3" s="4"/>
      <c r="S3" s="4"/>
      <c r="T3" s="4"/>
      <c r="U3" s="2"/>
      <c r="V3" s="2"/>
      <c r="AA3" s="1"/>
    </row>
    <row r="4" spans="1:29" ht="9.75" customHeight="1" x14ac:dyDescent="0.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51"/>
      <c r="P4" s="2"/>
      <c r="Q4" s="2"/>
      <c r="R4" s="2"/>
      <c r="S4" s="89"/>
      <c r="T4" s="89"/>
      <c r="U4" s="89"/>
      <c r="V4" s="89"/>
      <c r="AA4" s="1"/>
    </row>
    <row r="5" spans="1:29" ht="16.5" customHeight="1" thickBot="1" x14ac:dyDescent="0.3">
      <c r="A5" s="5"/>
      <c r="B5" s="5"/>
      <c r="C5" s="90" t="s">
        <v>2</v>
      </c>
      <c r="D5" s="91" t="s">
        <v>3</v>
      </c>
      <c r="E5" s="92"/>
      <c r="F5" s="92" t="s">
        <v>4</v>
      </c>
      <c r="G5" s="6"/>
      <c r="H5" s="92" t="s">
        <v>5</v>
      </c>
      <c r="I5" s="92" t="s">
        <v>6</v>
      </c>
      <c r="J5" s="6"/>
      <c r="K5" s="93" t="s">
        <v>33</v>
      </c>
      <c r="L5" s="93"/>
      <c r="M5" s="7"/>
      <c r="N5" s="7"/>
      <c r="O5" s="52"/>
      <c r="P5" s="7"/>
      <c r="Q5" s="7"/>
      <c r="R5" s="7"/>
      <c r="S5" s="94" t="s">
        <v>8</v>
      </c>
      <c r="T5" s="95"/>
      <c r="U5" s="8" t="s">
        <v>5</v>
      </c>
      <c r="V5" s="9" t="s">
        <v>7</v>
      </c>
    </row>
    <row r="6" spans="1:29" ht="15.75" customHeight="1" x14ac:dyDescent="0.25">
      <c r="A6" s="10" t="s">
        <v>9</v>
      </c>
      <c r="B6" s="11"/>
      <c r="C6" s="90"/>
      <c r="D6" s="96">
        <v>113</v>
      </c>
      <c r="E6" s="96"/>
      <c r="F6" s="92"/>
      <c r="G6" s="6"/>
      <c r="H6" s="92"/>
      <c r="I6" s="92"/>
      <c r="J6" s="6"/>
      <c r="K6" s="93"/>
      <c r="L6" s="93"/>
      <c r="S6" s="97">
        <v>127</v>
      </c>
      <c r="T6" s="98"/>
      <c r="U6" s="12">
        <v>67.400000000000006</v>
      </c>
      <c r="V6" s="99">
        <v>72</v>
      </c>
      <c r="X6" s="76"/>
      <c r="Y6" s="76"/>
    </row>
    <row r="7" spans="1:29" ht="15.75" customHeight="1" x14ac:dyDescent="0.25">
      <c r="C7" s="77" t="s">
        <v>10</v>
      </c>
      <c r="D7" s="78"/>
      <c r="E7" s="78"/>
      <c r="F7" s="78"/>
      <c r="G7" s="78"/>
      <c r="H7" s="78"/>
      <c r="I7" s="78"/>
      <c r="J7" s="78"/>
      <c r="K7" s="78"/>
      <c r="L7" s="78"/>
      <c r="S7" s="79">
        <v>116</v>
      </c>
      <c r="T7" s="80"/>
      <c r="U7" s="13">
        <v>68.099999999999994</v>
      </c>
      <c r="V7" s="100"/>
    </row>
    <row r="8" spans="1:29" ht="15.75" customHeight="1" x14ac:dyDescent="0.25">
      <c r="C8" s="103" t="s">
        <v>11</v>
      </c>
      <c r="D8" s="104"/>
      <c r="E8" s="104"/>
      <c r="F8" s="104"/>
      <c r="G8" s="104"/>
      <c r="H8" s="104"/>
      <c r="I8" s="104"/>
      <c r="J8" s="105"/>
      <c r="K8" s="105"/>
      <c r="L8" s="76"/>
      <c r="AC8" s="1" t="s">
        <v>0</v>
      </c>
    </row>
    <row r="9" spans="1:29" ht="15.75" customHeight="1" x14ac:dyDescent="0.25">
      <c r="C9" s="72" t="s">
        <v>12</v>
      </c>
      <c r="D9" s="73"/>
      <c r="E9" s="73"/>
      <c r="F9" s="73"/>
      <c r="G9" s="73"/>
      <c r="H9" s="73"/>
      <c r="I9" s="73"/>
      <c r="J9" s="74"/>
      <c r="K9" s="74"/>
      <c r="AC9" s="1"/>
    </row>
    <row r="10" spans="1:29" ht="15.6" customHeight="1" x14ac:dyDescent="0.25">
      <c r="C10" s="73"/>
      <c r="D10" s="73"/>
      <c r="E10" s="73"/>
      <c r="F10" s="73"/>
      <c r="G10" s="71" t="s">
        <v>53</v>
      </c>
      <c r="H10" s="73"/>
      <c r="J10" s="74"/>
      <c r="K10" s="74"/>
    </row>
    <row r="11" spans="1:29" ht="5.0999999999999996" customHeight="1" x14ac:dyDescent="0.25">
      <c r="C11" s="72"/>
      <c r="D11" s="73"/>
      <c r="E11" s="73"/>
      <c r="F11" s="73"/>
      <c r="G11" s="73"/>
      <c r="H11" s="73"/>
      <c r="I11" s="73"/>
      <c r="J11" s="74"/>
      <c r="K11" s="74"/>
      <c r="L11" s="71"/>
    </row>
    <row r="12" spans="1:29" ht="19.5" thickBot="1" x14ac:dyDescent="0.35">
      <c r="C12" s="7"/>
      <c r="D12" s="126" t="str">
        <f>IF(OR(F16&gt;22.4,F17&gt;22.4,F18&gt;22.4,F19&gt;22.4,F20&gt;22.4,F21&gt;22.4,F22&gt;22.4),"ATTENTION, un INDEX est &gt; à 22,4","")</f>
        <v/>
      </c>
      <c r="E12" s="126"/>
      <c r="F12" s="126"/>
      <c r="G12" s="126"/>
      <c r="H12" s="126"/>
      <c r="I12" s="126"/>
      <c r="J12" s="126"/>
      <c r="K12" s="126" t="str">
        <f>IF(OR(M16&gt;22.4,M17&gt;22.4,M18&gt;22.4,M19&gt;22.4,M20&gt;22.4,M21&gt;22.4,M22&gt;22.4),"ATTENTION, un INDEX est &gt; à 22,4","")</f>
        <v/>
      </c>
      <c r="L12" s="126"/>
      <c r="M12" s="126"/>
      <c r="N12" s="126"/>
      <c r="O12" s="126"/>
      <c r="P12" s="126"/>
      <c r="Q12" s="126"/>
      <c r="U12" s="14"/>
      <c r="V12" s="14"/>
    </row>
    <row r="13" spans="1:29" ht="20.25" customHeight="1" thickBot="1" x14ac:dyDescent="0.3">
      <c r="C13" s="15" t="s">
        <v>0</v>
      </c>
      <c r="D13" s="106" t="s">
        <v>42</v>
      </c>
      <c r="E13" s="107"/>
      <c r="F13" s="107"/>
      <c r="G13" s="107"/>
      <c r="H13" s="107"/>
      <c r="I13" s="107"/>
      <c r="J13" s="108"/>
      <c r="K13" s="109" t="s">
        <v>43</v>
      </c>
      <c r="L13" s="110"/>
      <c r="M13" s="110"/>
      <c r="N13" s="110"/>
      <c r="O13" s="110"/>
      <c r="P13" s="110"/>
      <c r="Q13" s="111"/>
      <c r="S13" s="16"/>
      <c r="T13" s="17"/>
      <c r="U13" s="17"/>
      <c r="V13" s="17"/>
    </row>
    <row r="14" spans="1:29" ht="22.5" customHeight="1" thickBot="1" x14ac:dyDescent="0.3">
      <c r="C14" s="112" t="s">
        <v>13</v>
      </c>
      <c r="D14" s="114" t="s">
        <v>14</v>
      </c>
      <c r="E14" s="116" t="s">
        <v>15</v>
      </c>
      <c r="F14" s="118" t="s">
        <v>16</v>
      </c>
      <c r="G14" s="124" t="s">
        <v>17</v>
      </c>
      <c r="H14" s="120" t="s">
        <v>17</v>
      </c>
      <c r="I14" s="120" t="s">
        <v>18</v>
      </c>
      <c r="J14" s="129" t="s">
        <v>19</v>
      </c>
      <c r="K14" s="131" t="s">
        <v>14</v>
      </c>
      <c r="L14" s="133" t="s">
        <v>20</v>
      </c>
      <c r="M14" s="135" t="s">
        <v>16</v>
      </c>
      <c r="N14" s="122" t="s">
        <v>17</v>
      </c>
      <c r="O14" s="137" t="s">
        <v>17</v>
      </c>
      <c r="P14" s="101" t="s">
        <v>18</v>
      </c>
      <c r="Q14" s="154" t="s">
        <v>19</v>
      </c>
      <c r="S14" s="156" t="s">
        <v>21</v>
      </c>
      <c r="T14" s="157"/>
      <c r="U14" s="157"/>
      <c r="V14" s="158"/>
      <c r="Y14" s="37"/>
    </row>
    <row r="15" spans="1:29" ht="29.25" customHeight="1" thickBot="1" x14ac:dyDescent="0.3">
      <c r="B15" s="18" t="s">
        <v>22</v>
      </c>
      <c r="C15" s="113"/>
      <c r="D15" s="115"/>
      <c r="E15" s="117"/>
      <c r="F15" s="119"/>
      <c r="G15" s="125"/>
      <c r="H15" s="121"/>
      <c r="I15" s="121"/>
      <c r="J15" s="130"/>
      <c r="K15" s="132"/>
      <c r="L15" s="134"/>
      <c r="M15" s="136"/>
      <c r="N15" s="123"/>
      <c r="O15" s="138"/>
      <c r="P15" s="102"/>
      <c r="Q15" s="155"/>
      <c r="S15" s="159" t="str">
        <f>D13</f>
        <v>Club A: AUTUN</v>
      </c>
      <c r="T15" s="160"/>
      <c r="U15" s="161" t="str">
        <f>K13</f>
        <v>Club B: Val d'Amour</v>
      </c>
      <c r="V15" s="162"/>
      <c r="W15" s="17"/>
    </row>
    <row r="16" spans="1:29" ht="22.5" customHeight="1" x14ac:dyDescent="0.25">
      <c r="A16" s="141" t="s">
        <v>50</v>
      </c>
      <c r="B16" s="143" t="s">
        <v>49</v>
      </c>
      <c r="C16" s="145" t="s">
        <v>23</v>
      </c>
      <c r="D16" s="54" t="s">
        <v>61</v>
      </c>
      <c r="E16" s="55" t="s">
        <v>54</v>
      </c>
      <c r="F16" s="56">
        <v>15.6</v>
      </c>
      <c r="G16" s="139">
        <f>ROUND(H16,0)</f>
        <v>9</v>
      </c>
      <c r="H16" s="127">
        <f>Y16</f>
        <v>8.5304424778761074</v>
      </c>
      <c r="I16" s="146">
        <f t="shared" ref="I16:I17" si="0">IF(N16&lt;G16,(G16-N16)*3/4)+IF(N16&gt;=G16,0)</f>
        <v>0</v>
      </c>
      <c r="J16" s="19"/>
      <c r="K16" s="54" t="s">
        <v>62</v>
      </c>
      <c r="L16" s="55" t="s">
        <v>63</v>
      </c>
      <c r="M16" s="56">
        <v>14</v>
      </c>
      <c r="N16" s="139">
        <f>ROUND(O16,0)</f>
        <v>12</v>
      </c>
      <c r="O16" s="127">
        <f>AA16</f>
        <v>12.348318584070801</v>
      </c>
      <c r="P16" s="146">
        <f t="shared" ref="P16:P22" si="1">IF(N16&gt;G16,(N16-G16)*3/4)+IF(N16&lt;=G16,0)</f>
        <v>2.25</v>
      </c>
      <c r="Q16" s="19"/>
      <c r="R16" s="20"/>
      <c r="S16" s="163">
        <v>2</v>
      </c>
      <c r="T16" s="164"/>
      <c r="U16" s="167">
        <v>2</v>
      </c>
      <c r="V16" s="168"/>
      <c r="X16" s="21">
        <f>(IF(D16="D",F16*rouge/113+SSSR-PAR)*0.6)+(IF(D16="M",F16*jaune/113+SSSJ-PAR)*0.6)</f>
        <v>7.2684955752212375</v>
      </c>
      <c r="Y16" s="171">
        <f>X16+X17</f>
        <v>8.5304424778761074</v>
      </c>
      <c r="Z16" s="22">
        <f>(IF(K16="D",M16*rouge/113+SSSR-PAR)*0.6)+(IF(K16="M",M16*jaune/113+SSSJ-PAR)*0.6)</f>
        <v>6.6807079646017709</v>
      </c>
      <c r="AA16" s="148">
        <f>Z16+Z17</f>
        <v>12.348318584070801</v>
      </c>
      <c r="AB16" s="150" t="s">
        <v>24</v>
      </c>
      <c r="AC16" s="151"/>
    </row>
    <row r="17" spans="1:30" ht="22.5" customHeight="1" thickBot="1" x14ac:dyDescent="0.3">
      <c r="A17" s="142"/>
      <c r="B17" s="144"/>
      <c r="C17" s="145"/>
      <c r="D17" s="57" t="s">
        <v>62</v>
      </c>
      <c r="E17" s="58" t="s">
        <v>55</v>
      </c>
      <c r="F17" s="59">
        <v>6.9</v>
      </c>
      <c r="G17" s="140"/>
      <c r="H17" s="128"/>
      <c r="I17" s="147">
        <f t="shared" si="0"/>
        <v>0</v>
      </c>
      <c r="J17" s="23"/>
      <c r="K17" s="57" t="s">
        <v>62</v>
      </c>
      <c r="L17" s="58" t="s">
        <v>64</v>
      </c>
      <c r="M17" s="59">
        <v>16.7</v>
      </c>
      <c r="N17" s="140"/>
      <c r="O17" s="128"/>
      <c r="P17" s="147">
        <f t="shared" si="1"/>
        <v>0</v>
      </c>
      <c r="Q17" s="23" t="s">
        <v>0</v>
      </c>
      <c r="R17" s="24"/>
      <c r="S17" s="165"/>
      <c r="T17" s="166"/>
      <c r="U17" s="169"/>
      <c r="V17" s="170"/>
      <c r="X17" s="25">
        <f>(IF(D17="D",F17*rouge/113+SSSR-PAR)*0.4)+(IF(D17="M",F17*jaune/113+SSSJ-PAR)*0.4)</f>
        <v>1.26194690265487</v>
      </c>
      <c r="Y17" s="172"/>
      <c r="Z17" s="26">
        <f>(IF(K17="D",M17*rouge/113+SSSR-PAR)*0.4)+(IF(K17="M",M17*jaune/113+SSSJ-PAR)*0.4)</f>
        <v>5.6676106194690306</v>
      </c>
      <c r="AA17" s="149"/>
      <c r="AB17" s="152"/>
      <c r="AC17" s="153"/>
    </row>
    <row r="18" spans="1:30" ht="22.5" customHeight="1" x14ac:dyDescent="0.25">
      <c r="A18" s="141" t="s">
        <v>44</v>
      </c>
      <c r="B18" s="27" t="s">
        <v>45</v>
      </c>
      <c r="C18" s="28" t="s">
        <v>25</v>
      </c>
      <c r="D18" s="60" t="s">
        <v>62</v>
      </c>
      <c r="E18" s="61" t="s">
        <v>56</v>
      </c>
      <c r="F18" s="62">
        <v>8.3000000000000007</v>
      </c>
      <c r="G18" s="39">
        <f>ROUND(H18,0)</f>
        <v>5</v>
      </c>
      <c r="H18" s="47">
        <f>IF(D18="D",F18*rouge/113+SSSR-PAR)+IF(D18="M",F18*jaune/113+SSSJ-PAR)</f>
        <v>4.7283185840708057</v>
      </c>
      <c r="I18" s="43">
        <f>IF(N18&lt;G18,(G18-N18)*3/4)+IF(N18&gt;=G18,0)</f>
        <v>0</v>
      </c>
      <c r="J18" s="29" t="s">
        <v>0</v>
      </c>
      <c r="K18" s="60" t="s">
        <v>62</v>
      </c>
      <c r="L18" s="61" t="s">
        <v>65</v>
      </c>
      <c r="M18" s="62">
        <v>8.1</v>
      </c>
      <c r="N18" s="39">
        <f>ROUND(O18,0)</f>
        <v>5</v>
      </c>
      <c r="O18" s="47">
        <f>IF(K18="D",M18*rouge/113+SSSR-PAR)+IF(K18="M",M18*jaune/113+SSSJ-PAR)</f>
        <v>4.5035398230088504</v>
      </c>
      <c r="P18" s="43">
        <f t="shared" si="1"/>
        <v>0</v>
      </c>
      <c r="Q18" s="29"/>
      <c r="S18" s="185"/>
      <c r="T18" s="186"/>
      <c r="U18" s="187">
        <v>2</v>
      </c>
      <c r="V18" s="188"/>
    </row>
    <row r="19" spans="1:30" ht="22.5" customHeight="1" x14ac:dyDescent="0.25">
      <c r="A19" s="142"/>
      <c r="B19" s="30" t="s">
        <v>46</v>
      </c>
      <c r="C19" s="31" t="s">
        <v>26</v>
      </c>
      <c r="D19" s="63" t="s">
        <v>62</v>
      </c>
      <c r="E19" s="70" t="s">
        <v>57</v>
      </c>
      <c r="F19" s="65">
        <v>11.3</v>
      </c>
      <c r="G19" s="40">
        <f t="shared" ref="G19:G22" si="2">ROUND(H19,0)</f>
        <v>8</v>
      </c>
      <c r="H19" s="48">
        <f>IF(D19="D",F19*rouge/113+SSSR-PAR)+IF(D19="M",F19*jaune/113+SSSJ-PAR)</f>
        <v>8.1000000000000085</v>
      </c>
      <c r="I19" s="44">
        <f t="shared" ref="I19:I22" si="3">IF(N19&lt;G19,(G19-N19)*3/4)+IF(N19&gt;=G19,0)</f>
        <v>0</v>
      </c>
      <c r="J19" s="32"/>
      <c r="K19" s="63" t="s">
        <v>62</v>
      </c>
      <c r="L19" s="64" t="s">
        <v>66</v>
      </c>
      <c r="M19" s="65">
        <v>13.9</v>
      </c>
      <c r="N19" s="40">
        <f t="shared" ref="N19:N22" si="4">ROUND(O19,0)</f>
        <v>11</v>
      </c>
      <c r="O19" s="48">
        <f>IF(K19="D",M19*rouge/113+SSSR-PAR)+IF(K19="M",M19*jaune/113+SSSJ-PAR)</f>
        <v>11.022123893805315</v>
      </c>
      <c r="P19" s="44">
        <f t="shared" si="1"/>
        <v>2.25</v>
      </c>
      <c r="Q19" s="32"/>
      <c r="S19" s="189">
        <v>2</v>
      </c>
      <c r="T19" s="190"/>
      <c r="U19" s="173"/>
      <c r="V19" s="174"/>
      <c r="Y19" s="37"/>
      <c r="Z19" s="37"/>
      <c r="AC19" s="37"/>
      <c r="AD19" s="37"/>
    </row>
    <row r="20" spans="1:30" ht="22.5" customHeight="1" x14ac:dyDescent="0.25">
      <c r="A20" s="142"/>
      <c r="B20" s="30" t="s">
        <v>47</v>
      </c>
      <c r="C20" s="31" t="s">
        <v>27</v>
      </c>
      <c r="D20" s="63" t="s">
        <v>62</v>
      </c>
      <c r="E20" s="64" t="s">
        <v>58</v>
      </c>
      <c r="F20" s="66">
        <v>13.6</v>
      </c>
      <c r="G20" s="41">
        <f t="shared" si="2"/>
        <v>11</v>
      </c>
      <c r="H20" s="49">
        <f>IF(D20="D",F20*rouge/113+SSSR-PAR)+IF(D20="M",F20*jaune/113+SSSJ-PAR)</f>
        <v>10.684955752212403</v>
      </c>
      <c r="I20" s="45">
        <f t="shared" si="3"/>
        <v>0</v>
      </c>
      <c r="J20" s="33"/>
      <c r="K20" s="63" t="s">
        <v>62</v>
      </c>
      <c r="L20" s="64" t="s">
        <v>67</v>
      </c>
      <c r="M20" s="66">
        <v>16.600000000000001</v>
      </c>
      <c r="N20" s="41">
        <f t="shared" si="4"/>
        <v>14</v>
      </c>
      <c r="O20" s="49">
        <f>IF(K20="D",M20*rouge/113+SSSR-PAR)+IF(K20="M",M20*jaune/113+SSSJ-PAR)</f>
        <v>14.056637168141606</v>
      </c>
      <c r="P20" s="45">
        <f t="shared" si="1"/>
        <v>2.25</v>
      </c>
      <c r="Q20" s="33"/>
      <c r="S20" s="189"/>
      <c r="T20" s="190"/>
      <c r="U20" s="173">
        <v>2</v>
      </c>
      <c r="V20" s="174"/>
    </row>
    <row r="21" spans="1:30" ht="22.5" customHeight="1" x14ac:dyDescent="0.25">
      <c r="A21" s="142"/>
      <c r="B21" s="30" t="s">
        <v>48</v>
      </c>
      <c r="C21" s="31" t="s">
        <v>28</v>
      </c>
      <c r="D21" s="63" t="s">
        <v>62</v>
      </c>
      <c r="E21" s="64" t="s">
        <v>59</v>
      </c>
      <c r="F21" s="66">
        <v>16.899999999999999</v>
      </c>
      <c r="G21" s="41">
        <f>ROUND(H21,0)</f>
        <v>14</v>
      </c>
      <c r="H21" s="49">
        <f>IF(D21="D",F21*rouge/113+SSSR-PAR)+IF(D21="M",F21*jaune/113+SSSJ-PAR)</f>
        <v>14.393805309734518</v>
      </c>
      <c r="I21" s="45">
        <f t="shared" si="3"/>
        <v>0</v>
      </c>
      <c r="J21" s="32"/>
      <c r="K21" s="63" t="s">
        <v>62</v>
      </c>
      <c r="L21" s="64" t="s">
        <v>68</v>
      </c>
      <c r="M21" s="66">
        <v>18.2</v>
      </c>
      <c r="N21" s="41">
        <f>ROUND(O21,0)</f>
        <v>16</v>
      </c>
      <c r="O21" s="49">
        <f>IF(K21="D",M21*rouge/113+SSSR-PAR)+IF(K21="M",M21*jaune/113+SSSJ-PAR)</f>
        <v>15.854867256637178</v>
      </c>
      <c r="P21" s="45">
        <f t="shared" si="1"/>
        <v>1.5</v>
      </c>
      <c r="Q21" s="32"/>
      <c r="S21" s="189">
        <v>2</v>
      </c>
      <c r="T21" s="190"/>
      <c r="U21" s="173"/>
      <c r="V21" s="174"/>
    </row>
    <row r="22" spans="1:30" ht="22.5" customHeight="1" thickBot="1" x14ac:dyDescent="0.3">
      <c r="A22" s="184"/>
      <c r="B22" s="34" t="s">
        <v>38</v>
      </c>
      <c r="C22" s="35" t="s">
        <v>29</v>
      </c>
      <c r="D22" s="67" t="s">
        <v>62</v>
      </c>
      <c r="E22" s="68" t="s">
        <v>60</v>
      </c>
      <c r="F22" s="69">
        <v>17</v>
      </c>
      <c r="G22" s="42">
        <f t="shared" si="2"/>
        <v>15</v>
      </c>
      <c r="H22" s="50">
        <f>IF(D22="D",F22*rouge/113+SSSR-PAR)+IF(D22="M",F22*jaune/113+SSSJ-PAR)</f>
        <v>14.506194690265488</v>
      </c>
      <c r="I22" s="46">
        <f t="shared" si="3"/>
        <v>0</v>
      </c>
      <c r="J22" s="23"/>
      <c r="K22" s="67" t="s">
        <v>62</v>
      </c>
      <c r="L22" s="68" t="s">
        <v>69</v>
      </c>
      <c r="M22" s="69">
        <v>22.4</v>
      </c>
      <c r="N22" s="42">
        <f t="shared" si="4"/>
        <v>21</v>
      </c>
      <c r="O22" s="50">
        <f>IF(K22="D",M22*rouge/113+SSSR-PAR)+IF(K22="M",M22*jaune/113+SSSJ-PAR)</f>
        <v>20.575221238938056</v>
      </c>
      <c r="P22" s="46">
        <f t="shared" si="1"/>
        <v>4.5</v>
      </c>
      <c r="Q22" s="23"/>
      <c r="S22" s="189">
        <v>2</v>
      </c>
      <c r="T22" s="190"/>
      <c r="U22" s="173"/>
      <c r="V22" s="174"/>
    </row>
    <row r="23" spans="1:30" ht="34.5" customHeight="1" x14ac:dyDescent="0.25">
      <c r="A23" s="175" t="s">
        <v>30</v>
      </c>
      <c r="B23" s="175"/>
      <c r="C23" s="176"/>
      <c r="D23" s="177"/>
      <c r="E23" s="177"/>
      <c r="F23" s="177"/>
      <c r="G23" s="38"/>
      <c r="H23" s="178" t="s">
        <v>31</v>
      </c>
      <c r="I23" s="178"/>
      <c r="J23" s="176"/>
      <c r="K23" s="183"/>
      <c r="L23" s="183"/>
      <c r="M23" s="183"/>
      <c r="N23" s="183"/>
      <c r="O23" s="183"/>
      <c r="P23" s="183"/>
      <c r="Q23" s="183"/>
      <c r="S23" s="179">
        <f>SUM(S16:S22)</f>
        <v>8</v>
      </c>
      <c r="T23" s="180"/>
      <c r="U23" s="181">
        <f>SUM(U16:U22)</f>
        <v>6</v>
      </c>
      <c r="V23" s="182"/>
    </row>
    <row r="24" spans="1:30" ht="5.0999999999999996" customHeight="1" x14ac:dyDescent="0.25">
      <c r="B24" s="193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5"/>
    </row>
    <row r="25" spans="1:30" ht="16.5" customHeight="1" x14ac:dyDescent="0.25">
      <c r="B25" s="196" t="s">
        <v>32</v>
      </c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8"/>
    </row>
    <row r="26" spans="1:30" ht="33.75" customHeight="1" x14ac:dyDescent="0.25">
      <c r="B26" s="199" t="s">
        <v>51</v>
      </c>
      <c r="C26" s="197"/>
      <c r="D26" s="197"/>
      <c r="E26" s="197"/>
      <c r="F26" s="197"/>
      <c r="G26" s="197"/>
      <c r="H26" s="197"/>
      <c r="I26" s="198"/>
      <c r="J26" s="36"/>
      <c r="K26" s="200" t="s">
        <v>52</v>
      </c>
      <c r="L26" s="201"/>
      <c r="M26" s="202"/>
      <c r="N26" s="202"/>
      <c r="O26" s="202"/>
      <c r="P26" s="202"/>
      <c r="Q26" s="202"/>
      <c r="R26" s="202"/>
      <c r="S26" s="202"/>
      <c r="T26" s="202"/>
      <c r="U26" s="202"/>
      <c r="V26" s="203"/>
    </row>
    <row r="27" spans="1:30" ht="4.5" customHeight="1" x14ac:dyDescent="0.25"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</row>
    <row r="28" spans="1:30" x14ac:dyDescent="0.25">
      <c r="B28" s="191" t="s">
        <v>34</v>
      </c>
      <c r="C28" s="191"/>
      <c r="D28" s="191"/>
      <c r="E28" s="191"/>
      <c r="F28" s="191"/>
      <c r="K28" s="191" t="s">
        <v>36</v>
      </c>
      <c r="L28" s="191"/>
      <c r="M28" s="191"/>
      <c r="N28" s="191"/>
      <c r="O28" s="191"/>
    </row>
    <row r="29" spans="1:30" x14ac:dyDescent="0.25">
      <c r="B29" s="192" t="s">
        <v>35</v>
      </c>
      <c r="C29" s="192"/>
      <c r="D29" s="192"/>
      <c r="E29" s="192"/>
      <c r="F29" s="192"/>
      <c r="K29" s="192" t="s">
        <v>37</v>
      </c>
      <c r="L29" s="192"/>
      <c r="M29" s="192"/>
      <c r="N29" s="192"/>
      <c r="O29" s="192"/>
    </row>
  </sheetData>
  <mergeCells count="82">
    <mergeCell ref="B28:F28"/>
    <mergeCell ref="B29:F29"/>
    <mergeCell ref="B24:V24"/>
    <mergeCell ref="B25:V25"/>
    <mergeCell ref="B26:I26"/>
    <mergeCell ref="K26:V26"/>
    <mergeCell ref="C27:V27"/>
    <mergeCell ref="K28:O28"/>
    <mergeCell ref="K29:O29"/>
    <mergeCell ref="A18:A22"/>
    <mergeCell ref="S18:T18"/>
    <mergeCell ref="U18:V18"/>
    <mergeCell ref="S19:T19"/>
    <mergeCell ref="U19:V19"/>
    <mergeCell ref="S20:T20"/>
    <mergeCell ref="U20:V20"/>
    <mergeCell ref="S21:T21"/>
    <mergeCell ref="U21:V21"/>
    <mergeCell ref="S22:T22"/>
    <mergeCell ref="A23:B23"/>
    <mergeCell ref="C23:F23"/>
    <mergeCell ref="H23:I23"/>
    <mergeCell ref="S23:T23"/>
    <mergeCell ref="U23:V23"/>
    <mergeCell ref="J23:Q23"/>
    <mergeCell ref="P16:P17"/>
    <mergeCell ref="S16:T17"/>
    <mergeCell ref="U16:V17"/>
    <mergeCell ref="Y16:Y17"/>
    <mergeCell ref="U22:V22"/>
    <mergeCell ref="AA16:AA17"/>
    <mergeCell ref="AB16:AC17"/>
    <mergeCell ref="Q14:Q15"/>
    <mergeCell ref="S14:V14"/>
    <mergeCell ref="S15:T15"/>
    <mergeCell ref="U15:V15"/>
    <mergeCell ref="A16:A17"/>
    <mergeCell ref="B16:B17"/>
    <mergeCell ref="C16:C17"/>
    <mergeCell ref="H16:H17"/>
    <mergeCell ref="I16:I17"/>
    <mergeCell ref="G16:G17"/>
    <mergeCell ref="D12:J12"/>
    <mergeCell ref="O16:O17"/>
    <mergeCell ref="J14:J15"/>
    <mergeCell ref="K14:K15"/>
    <mergeCell ref="L14:L15"/>
    <mergeCell ref="M14:M15"/>
    <mergeCell ref="O14:O15"/>
    <mergeCell ref="N16:N17"/>
    <mergeCell ref="D6:E6"/>
    <mergeCell ref="S6:T6"/>
    <mergeCell ref="V6:V7"/>
    <mergeCell ref="P14:P15"/>
    <mergeCell ref="C8:L8"/>
    <mergeCell ref="D13:J13"/>
    <mergeCell ref="K13:Q13"/>
    <mergeCell ref="C14:C15"/>
    <mergeCell ref="D14:D15"/>
    <mergeCell ref="E14:E15"/>
    <mergeCell ref="F14:F15"/>
    <mergeCell ref="H14:H15"/>
    <mergeCell ref="I14:I15"/>
    <mergeCell ref="N14:N15"/>
    <mergeCell ref="G14:G15"/>
    <mergeCell ref="K12:Q12"/>
    <mergeCell ref="U1:W1"/>
    <mergeCell ref="X6:Y6"/>
    <mergeCell ref="C7:L7"/>
    <mergeCell ref="S7:T7"/>
    <mergeCell ref="C1:O1"/>
    <mergeCell ref="D3:E3"/>
    <mergeCell ref="F3:K3"/>
    <mergeCell ref="L3:O3"/>
    <mergeCell ref="S4:V4"/>
    <mergeCell ref="C5:C6"/>
    <mergeCell ref="D5:E5"/>
    <mergeCell ref="F5:F6"/>
    <mergeCell ref="H5:H6"/>
    <mergeCell ref="I5:I6"/>
    <mergeCell ref="K5:L6"/>
    <mergeCell ref="S5:T5"/>
  </mergeCells>
  <conditionalFormatting sqref="D12:J12">
    <cfRule type="expression" dxfId="6" priority="1">
      <formula>$D$12="ATTENTION, un INDEX est &gt; à 22,4"</formula>
    </cfRule>
  </conditionalFormatting>
  <conditionalFormatting sqref="E16:E19">
    <cfRule type="expression" dxfId="5" priority="11" stopIfTrue="1">
      <formula>D16="D"</formula>
    </cfRule>
  </conditionalFormatting>
  <conditionalFormatting sqref="E20 E22">
    <cfRule type="expression" dxfId="4" priority="10" stopIfTrue="1">
      <formula>IF(D20="D",TRUE)</formula>
    </cfRule>
  </conditionalFormatting>
  <conditionalFormatting sqref="E21">
    <cfRule type="expression" dxfId="3" priority="13" stopIfTrue="1">
      <formula>D19="D"</formula>
    </cfRule>
  </conditionalFormatting>
  <conditionalFormatting sqref="K12:Q12">
    <cfRule type="expression" dxfId="2" priority="2">
      <formula>$K$12="ATTENTION, un INDEX est &gt; à 22,4"</formula>
    </cfRule>
  </conditionalFormatting>
  <conditionalFormatting sqref="L16:L19">
    <cfRule type="expression" dxfId="1" priority="6" stopIfTrue="1">
      <formula>K16="D"</formula>
    </cfRule>
  </conditionalFormatting>
  <conditionalFormatting sqref="L20:L22">
    <cfRule type="expression" dxfId="0" priority="5" stopIfTrue="1">
      <formula>IF(K20="D",TRUE)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Feuil1</vt:lpstr>
      <vt:lpstr>Feuil2</vt:lpstr>
      <vt:lpstr>jaune</vt:lpstr>
      <vt:lpstr>PAR</vt:lpstr>
      <vt:lpstr>rouge</vt:lpstr>
      <vt:lpstr>SSSJ</vt:lpstr>
      <vt:lpstr>SSSR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LANCE</dc:creator>
  <cp:lastModifiedBy>Didier BOUTHIERE</cp:lastModifiedBy>
  <cp:lastPrinted>2023-06-23T18:21:00Z</cp:lastPrinted>
  <dcterms:created xsi:type="dcterms:W3CDTF">2018-05-29T16:07:41Z</dcterms:created>
  <dcterms:modified xsi:type="dcterms:W3CDTF">2025-08-26T07:53:17Z</dcterms:modified>
</cp:coreProperties>
</file>